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ang\AppData\Local\Temp\claude\D--qlcv-app\902270b8-0f40-415e-9f45-698fe223770b\scratchpad\luong334\"/>
    </mc:Choice>
  </mc:AlternateContent>
  <xr:revisionPtr revIDLastSave="0" documentId="13_ncr:1_{6824DF4F-FC31-4D30-95EC-55F6649C3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uong dan" sheetId="1" r:id="rId1"/>
    <sheet name="Cham cong" sheetId="2" r:id="rId2"/>
    <sheet name="Bang luong" sheetId="3" r:id="rId3"/>
    <sheet name="Chi tra" sheetId="4" r:id="rId4"/>
    <sheet name="Doi chieu 33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C13" i="4"/>
  <c r="A13" i="4"/>
  <c r="F12" i="4"/>
  <c r="F11" i="4"/>
  <c r="F10" i="4"/>
  <c r="F9" i="4"/>
  <c r="F8" i="4"/>
  <c r="B8" i="4"/>
  <c r="A8" i="4"/>
  <c r="F7" i="4"/>
  <c r="A7" i="4"/>
  <c r="F6" i="4"/>
  <c r="C6" i="4"/>
  <c r="F5" i="4"/>
  <c r="J27" i="3"/>
  <c r="I27" i="3"/>
  <c r="F27" i="3"/>
  <c r="E27" i="3"/>
  <c r="C27" i="3"/>
  <c r="B27" i="3"/>
  <c r="B13" i="4" s="1"/>
  <c r="A27" i="3"/>
  <c r="J26" i="3"/>
  <c r="I26" i="3"/>
  <c r="F26" i="3"/>
  <c r="G26" i="3" s="1"/>
  <c r="E26" i="3"/>
  <c r="C26" i="3"/>
  <c r="C12" i="4" s="1"/>
  <c r="B26" i="3"/>
  <c r="B12" i="4" s="1"/>
  <c r="A26" i="3"/>
  <c r="A12" i="4" s="1"/>
  <c r="J25" i="3"/>
  <c r="I25" i="3"/>
  <c r="F25" i="3"/>
  <c r="E25" i="3"/>
  <c r="C25" i="3"/>
  <c r="C11" i="4" s="1"/>
  <c r="B25" i="3"/>
  <c r="B11" i="4" s="1"/>
  <c r="A25" i="3"/>
  <c r="A11" i="4" s="1"/>
  <c r="J24" i="3"/>
  <c r="I24" i="3"/>
  <c r="F24" i="3"/>
  <c r="E24" i="3"/>
  <c r="C24" i="3"/>
  <c r="C10" i="4" s="1"/>
  <c r="B24" i="3"/>
  <c r="B10" i="4" s="1"/>
  <c r="A24" i="3"/>
  <c r="A10" i="4" s="1"/>
  <c r="J23" i="3"/>
  <c r="I23" i="3"/>
  <c r="F23" i="3"/>
  <c r="E23" i="3"/>
  <c r="C23" i="3"/>
  <c r="C9" i="4" s="1"/>
  <c r="B23" i="3"/>
  <c r="B9" i="4" s="1"/>
  <c r="A23" i="3"/>
  <c r="A9" i="4" s="1"/>
  <c r="J22" i="3"/>
  <c r="I22" i="3"/>
  <c r="F22" i="3"/>
  <c r="E22" i="3"/>
  <c r="C22" i="3"/>
  <c r="C8" i="4" s="1"/>
  <c r="B22" i="3"/>
  <c r="A22" i="3"/>
  <c r="J21" i="3"/>
  <c r="I21" i="3"/>
  <c r="F21" i="3"/>
  <c r="E21" i="3"/>
  <c r="C21" i="3"/>
  <c r="C7" i="4" s="1"/>
  <c r="B21" i="3"/>
  <c r="B7" i="4" s="1"/>
  <c r="A21" i="3"/>
  <c r="J20" i="3"/>
  <c r="I20" i="3"/>
  <c r="F20" i="3"/>
  <c r="G20" i="3" s="1"/>
  <c r="E20" i="3"/>
  <c r="C20" i="3"/>
  <c r="B20" i="3"/>
  <c r="B6" i="4" s="1"/>
  <c r="A20" i="3"/>
  <c r="A6" i="4" s="1"/>
  <c r="J19" i="3"/>
  <c r="I19" i="3"/>
  <c r="F19" i="3"/>
  <c r="G19" i="3" s="1"/>
  <c r="H19" i="3" s="1"/>
  <c r="E19" i="3"/>
  <c r="C19" i="3"/>
  <c r="C5" i="4" s="1"/>
  <c r="B19" i="3"/>
  <c r="B5" i="4" s="1"/>
  <c r="A19" i="3"/>
  <c r="A5" i="4" s="1"/>
  <c r="G13" i="3"/>
  <c r="G12" i="3"/>
  <c r="G11" i="3"/>
  <c r="G10" i="3"/>
  <c r="G9" i="3"/>
  <c r="G8" i="3"/>
  <c r="G24" i="3" l="1"/>
  <c r="G27" i="3"/>
  <c r="G22" i="3"/>
  <c r="G21" i="3"/>
  <c r="K21" i="3" s="1"/>
  <c r="L21" i="3" s="1"/>
  <c r="G7" i="4" s="1"/>
  <c r="G23" i="3"/>
  <c r="H23" i="3" s="1"/>
  <c r="G25" i="3"/>
  <c r="H25" i="3"/>
  <c r="K25" i="3" s="1"/>
  <c r="L25" i="3" s="1"/>
  <c r="G11" i="4" s="1"/>
  <c r="H27" i="3"/>
  <c r="H22" i="3"/>
  <c r="H20" i="3"/>
  <c r="H24" i="3"/>
  <c r="H21" i="3"/>
  <c r="H26" i="3"/>
  <c r="K26" i="3" s="1"/>
  <c r="L26" i="3" s="1"/>
  <c r="G12" i="4" s="1"/>
  <c r="K19" i="3"/>
  <c r="L19" i="3" s="1"/>
  <c r="G5" i="4" s="1"/>
  <c r="M21" i="3" l="1"/>
  <c r="N21" i="3" s="1"/>
  <c r="D7" i="4" s="1"/>
  <c r="H7" i="4" s="1"/>
  <c r="K23" i="3"/>
  <c r="L23" i="3" s="1"/>
  <c r="G9" i="4" s="1"/>
  <c r="E7" i="5"/>
  <c r="K24" i="3"/>
  <c r="L24" i="3" s="1"/>
  <c r="G10" i="4" s="1"/>
  <c r="K20" i="3"/>
  <c r="L20" i="3" s="1"/>
  <c r="G6" i="4" s="1"/>
  <c r="E5" i="5" s="1"/>
  <c r="M25" i="3"/>
  <c r="N25" i="3" s="1"/>
  <c r="K27" i="3"/>
  <c r="L27" i="3" s="1"/>
  <c r="G13" i="4" s="1"/>
  <c r="M19" i="3"/>
  <c r="N19" i="3" s="1"/>
  <c r="M26" i="3"/>
  <c r="N26" i="3" s="1"/>
  <c r="D12" i="4" s="1"/>
  <c r="H12" i="4" s="1"/>
  <c r="K22" i="3"/>
  <c r="L22" i="3" s="1"/>
  <c r="G8" i="4" s="1"/>
  <c r="M23" i="3" l="1"/>
  <c r="N23" i="3" s="1"/>
  <c r="D9" i="4" s="1"/>
  <c r="H9" i="4" s="1"/>
  <c r="E6" i="5"/>
  <c r="C5" i="5"/>
  <c r="D5" i="5" s="1"/>
  <c r="D5" i="4"/>
  <c r="H5" i="4" s="1"/>
  <c r="F5" i="5" s="1"/>
  <c r="D11" i="4"/>
  <c r="H11" i="4" s="1"/>
  <c r="F7" i="5" s="1"/>
  <c r="M27" i="3"/>
  <c r="N27" i="3" s="1"/>
  <c r="D13" i="4" s="1"/>
  <c r="H13" i="4" s="1"/>
  <c r="M22" i="3"/>
  <c r="N22" i="3" s="1"/>
  <c r="M20" i="3"/>
  <c r="N20" i="3" s="1"/>
  <c r="D6" i="4" s="1"/>
  <c r="H6" i="4" s="1"/>
  <c r="M24" i="3"/>
  <c r="N24" i="3" s="1"/>
  <c r="D10" i="4" s="1"/>
  <c r="H10" i="4" s="1"/>
  <c r="G5" i="5" l="1"/>
  <c r="B6" i="5" s="1"/>
  <c r="D6" i="5"/>
  <c r="D8" i="4"/>
  <c r="H8" i="4" s="1"/>
  <c r="F6" i="5" s="1"/>
  <c r="C6" i="5"/>
  <c r="C7" i="5"/>
  <c r="G6" i="5" l="1"/>
  <c r="B7" i="5" s="1"/>
  <c r="D7" i="5" s="1"/>
  <c r="G7" i="5" s="1"/>
</calcChain>
</file>

<file path=xl/sharedStrings.xml><?xml version="1.0" encoding="utf-8"?>
<sst xmlns="http://schemas.openxmlformats.org/spreadsheetml/2006/main" count="133" uniqueCount="100">
  <si>
    <t>LƯƠNG VẮT THÁNG — ĐỐI CHIẾU TK 334 &amp; KỲ THUẾ TNCN</t>
  </si>
  <si>
    <t>File thực hành kế toán</t>
  </si>
  <si>
    <t>MỤC ĐÍCH</t>
  </si>
  <si>
    <t>Xử lý đúng bài toán "lương vắt tháng": lương phát sinh tháng này nhưng chi trả và kê khai</t>
  </si>
  <si>
    <t>thuế TNCN lại rơi vào kỳ khác. Nguyên tắc: thời điểm khấu trừ TNCN tính theo NGÀY THỰC</t>
  </si>
  <si>
    <t>CHI TRẢ, không phải theo tháng lương ghi nhận.</t>
  </si>
  <si>
    <t>CẤU TRÚC FILE — 4 SHEET NỐI TIẾP</t>
  </si>
  <si>
    <t>1. Cham cong</t>
  </si>
  <si>
    <t>Nhập ngày công thực tế từng nhân viên theo tháng lương.</t>
  </si>
  <si>
    <t>2. Bang luong</t>
  </si>
  <si>
    <t>Tự tính từ Chấm công: lương, bảo hiểm, thu nhập chịu thuế, TNCN phải nộp, thực lĩnh,</t>
  </si>
  <si>
    <t>phát sinh Có 334 (khoản phải trả người lao động).</t>
  </si>
  <si>
    <t>3. Chi tra</t>
  </si>
  <si>
    <t>Nhập NGÀY CHI THỰC TẾ — file tự xác định KỲ TÍNH THUẾ = tháng/năm của ngày chi,</t>
  </si>
  <si>
    <t>KHÔNG theo tháng lương. Đây là chỗ hay sai nhất khi làm thủ công.</t>
  </si>
  <si>
    <t>4. Doi chieu 334</t>
  </si>
  <si>
    <t>Kiểm tra công thức từng tháng: Dư đầu tháng + Phát sinh trong tháng − TNCN khấu trừ</t>
  </si>
  <si>
    <t>− Thực chi = Dư cuối tháng. Dư cuối tháng này tự chuyển thành dư đầu tháng sau.</t>
  </si>
  <si>
    <t>QUY ƯỚC MÀU SẮC</t>
  </si>
  <si>
    <t>Chữ màu xanh dương</t>
  </si>
  <si>
    <t>Ô người dùng nhập tay (ngày công, ngày chi trả, biểu thuế, tỷ lệ bảo hiểm...).</t>
  </si>
  <si>
    <t>Chữ màu đen</t>
  </si>
  <si>
    <t>Công thức tự tính — không sửa tay, sẽ làm sai liên kết giữa các sheet.</t>
  </si>
  <si>
    <t>Chữ màu xanh lá</t>
  </si>
  <si>
    <t>Công thức tham chiếu sang sheet khác.</t>
  </si>
  <si>
    <t>Nền vàng</t>
  </si>
  <si>
    <t>Bảng tham số quan trọng (biểu thuế, tỷ lệ bảo hiểm) — cần tự cập nhật theo quy định.</t>
  </si>
  <si>
    <t>LƯU Ý QUAN TRỌNG</t>
  </si>
  <si>
    <t>Biểu thuế TNCN luỹ tiến và tỷ lệ bảo hiểm trong sheet "Bang luong" (vùng nền vàng) là bảng</t>
  </si>
  <si>
    <t>THAM SỐ MINH HOẠ — người dùng cần tự cập nhật đúng theo văn bản pháp luật hiện hành tại</t>
  </si>
  <si>
    <t>thời điểm sử dụng. File chỉ minh hoạ CƠ CHẾ TÍNH, không thay thế tư vấn thuế chuyên môn.</t>
  </si>
  <si>
    <t>Số liệu nhân viên, ngày công, ngày chi trả trong file là DỮ LIỆU MẪU để minh hoạ công thức,</t>
  </si>
  <si>
    <t>không phải số liệu thật — hãy xoá và nhập số liệu thực tế của đơn vị bạn.</t>
  </si>
  <si>
    <t>BẢNG CHẤM CÔNG</t>
  </si>
  <si>
    <t>Nhập ngày công thực tế — dữ liệu này tự đẩy sang sheet Bang luong</t>
  </si>
  <si>
    <t>Mã NV</t>
  </si>
  <si>
    <t>Họ tên</t>
  </si>
  <si>
    <t>Tháng lương</t>
  </si>
  <si>
    <t>Ngày công chuẩn</t>
  </si>
  <si>
    <t>Ngày công thực tế</t>
  </si>
  <si>
    <t>Ngày nghỉ có phép</t>
  </si>
  <si>
    <t>Ngày nghỉ không phép</t>
  </si>
  <si>
    <t>Ghi chú</t>
  </si>
  <si>
    <t>NV001</t>
  </si>
  <si>
    <t>Nguyễn Văn A</t>
  </si>
  <si>
    <t>Tháng 12/2025</t>
  </si>
  <si>
    <t>NV002</t>
  </si>
  <si>
    <t>Trần Thị B</t>
  </si>
  <si>
    <t>NV003</t>
  </si>
  <si>
    <t>Lê Văn C</t>
  </si>
  <si>
    <t>Tháng 01/2026</t>
  </si>
  <si>
    <t>Tháng 02/2026</t>
  </si>
  <si>
    <t>BẢNG LƯƠNG</t>
  </si>
  <si>
    <t>Tự tính từ Cham cong — không sửa tay các cột công thức (chữ đen)</t>
  </si>
  <si>
    <t>THAM SỐ — TỰ CẬP NHẬT THEO QUY ĐỊNH HIỆN HÀNH</t>
  </si>
  <si>
    <t>Lương cơ bản chuẩn 1 tháng (đồng)</t>
  </si>
  <si>
    <t>BIỂU THUẾ TNCN LŨY TIẾN (minh hoạ — cập nhật theo quy định hiện hành)</t>
  </si>
  <si>
    <t>Tỷ lệ bảo hiểm bắt buộc (NLĐ đóng)</t>
  </si>
  <si>
    <t>Bậc</t>
  </si>
  <si>
    <t>Cận dưới (đồng)</t>
  </si>
  <si>
    <t>Cận trên (đồng)</t>
  </si>
  <si>
    <t>Thuế suất</t>
  </si>
  <si>
    <t>Giảm trừ bản thân / tháng (đồng)</t>
  </si>
  <si>
    <t>Giảm trừ người phụ thuộc / người / tháng</t>
  </si>
  <si>
    <t>Ghi chú: Biểu thuế trên là bảng tham số minh hoạ (ô nền vàng), tính theo phương pháp luỹ tiến từng phần chuẩn.</t>
  </si>
  <si>
    <t>Người dùng cần tự cập nhật đúng theo Luật/Nghị định/Thông tư TNCN hiện hành tại thời điểm sử dụng — số liệu do người dùng nhập, không phải căn cứ pháp lý.</t>
  </si>
  <si>
    <t>Người phụ thuộc</t>
  </si>
  <si>
    <t>Lương thực tế (theo công)</t>
  </si>
  <si>
    <t>Bảo hiểm bắt buộc (NLĐ)</t>
  </si>
  <si>
    <t>Giảm trừ bản thân</t>
  </si>
  <si>
    <t>Giảm trừ phụ thuộc</t>
  </si>
  <si>
    <t>Thu nhập chịu thuế</t>
  </si>
  <si>
    <t>TNCN phải nộp (luỹ tiến)</t>
  </si>
  <si>
    <t>Thực lĩnh (Net)</t>
  </si>
  <si>
    <t>Phát sinh Có 334</t>
  </si>
  <si>
    <t>CHI TRẢ LƯƠNG</t>
  </si>
  <si>
    <t>Nhập NGÀY CHI THỰC TẾ (ô xanh dương) — Kỳ tính thuế tự xác định theo ngày chi</t>
  </si>
  <si>
    <t>Thực lĩnh phải trả</t>
  </si>
  <si>
    <t>Ngày chi trả thực tế</t>
  </si>
  <si>
    <t>Kỳ tính thuế TNCN</t>
  </si>
  <si>
    <t>TNCN khấu trừ kỳ này</t>
  </si>
  <si>
    <t>Số tiền thực chi</t>
  </si>
  <si>
    <t>10/01/2026</t>
  </si>
  <si>
    <t>05/02/2026</t>
  </si>
  <si>
    <t>05/03/2026</t>
  </si>
  <si>
    <t>ĐỐI CHIẾU TK 334 THEO THÁNG</t>
  </si>
  <si>
    <t>Dư đầu tháng + Phát sinh trong tháng − TNCN khấu trừ − Thực chi = Dư cuối tháng</t>
  </si>
  <si>
    <t>Kỳ (tháng chi trả)</t>
  </si>
  <si>
    <t>Dư 334 đầu kỳ</t>
  </si>
  <si>
    <t>Phát sinh 334 trong kỳ</t>
  </si>
  <si>
    <t>Tổng 334 trước chi</t>
  </si>
  <si>
    <t>TNCN khấu trừ</t>
  </si>
  <si>
    <t>Thực chi</t>
  </si>
  <si>
    <t>Dư 334 cuối kỳ</t>
  </si>
  <si>
    <t>01/2026</t>
  </si>
  <si>
    <t>02/2026</t>
  </si>
  <si>
    <t>03/2026</t>
  </si>
  <si>
    <t>Kiểm tra chéo:</t>
  </si>
  <si>
    <t>Dư 334 cuối kỳ 01/2026 phải bằng Dư 334 đầu kỳ 02/2026 (liên kết tự động, không sửa tay).</t>
  </si>
  <si>
    <t>Dư 334 đầu kỳ 01/2026 (ô xanh dương, B5) là số dư luỹ kế từ các kỳ trước khi mở sổ theo dõi bằng file này — nhập theo sổ kế toán thực tế của đơn vị.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</si>
</sst>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&quot;-&quot;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6"/>
      <color rgb="FF1F3864"/>
      <name val="Arial"/>
    </font>
    <font>
      <i/>
      <sz val="9"/>
      <color rgb="FF808080"/>
      <name val="Arial"/>
    </font>
    <font>
      <b/>
      <sz val="12"/>
      <color rgb="FF1F3864"/>
      <name val="Arial"/>
    </font>
    <font>
      <sz val="10"/>
      <name val="Arial"/>
    </font>
    <font>
      <b/>
      <sz val="10"/>
      <name val="Arial"/>
    </font>
    <font>
      <b/>
      <sz val="10"/>
      <color rgb="FF808080"/>
      <name val="Arial"/>
    </font>
    <font>
      <b/>
      <sz val="11"/>
      <color rgb="FFFFFFFF"/>
      <name val="Arial"/>
    </font>
    <font>
      <sz val="10"/>
      <color rgb="FF0000FF"/>
      <name val="Arial"/>
    </font>
    <font>
      <b/>
      <sz val="11"/>
      <color rgb="FF1F3864"/>
      <name val="Arial"/>
    </font>
    <font>
      <b/>
      <sz val="10"/>
      <color rgb="FF1F3864"/>
      <name val="Arial"/>
    </font>
    <font>
      <sz val="10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F00"/>
      </patternFill>
    </fill>
    <fill>
      <patternFill patternType="solid">
        <fgColor rgb="FFDCE6F1"/>
      </patternFill>
    </fill>
    <fill>
      <patternFill patternType="solid">
        <fgColor rgb="FFF2F2F2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" fontId="8" fillId="0" borderId="1" xfId="0" applyNumberFormat="1" applyFont="1" applyBorder="1"/>
    <xf numFmtId="0" fontId="9" fillId="0" borderId="0" xfId="0" applyFont="1"/>
    <xf numFmtId="164" fontId="8" fillId="3" borderId="0" xfId="0" applyNumberFormat="1" applyFont="1" applyFill="1"/>
    <xf numFmtId="165" fontId="8" fillId="3" borderId="0" xfId="0" applyNumberFormat="1" applyFont="1" applyFill="1"/>
    <xf numFmtId="0" fontId="4" fillId="3" borderId="1" xfId="0" applyFont="1" applyFill="1" applyBorder="1"/>
    <xf numFmtId="164" fontId="4" fillId="3" borderId="1" xfId="0" applyNumberFormat="1" applyFont="1" applyFill="1" applyBorder="1"/>
    <xf numFmtId="164" fontId="8" fillId="3" borderId="1" xfId="0" applyNumberFormat="1" applyFont="1" applyFill="1" applyBorder="1"/>
    <xf numFmtId="9" fontId="8" fillId="3" borderId="1" xfId="0" applyNumberFormat="1" applyFont="1" applyFill="1" applyBorder="1"/>
    <xf numFmtId="0" fontId="11" fillId="0" borderId="1" xfId="0" applyFont="1" applyBorder="1"/>
    <xf numFmtId="1" fontId="11" fillId="0" borderId="1" xfId="0" applyNumberFormat="1" applyFont="1" applyBorder="1"/>
    <xf numFmtId="164" fontId="4" fillId="0" borderId="1" xfId="0" applyNumberFormat="1" applyFont="1" applyBorder="1"/>
    <xf numFmtId="164" fontId="11" fillId="0" borderId="1" xfId="0" applyNumberFormat="1" applyFont="1" applyBorder="1"/>
    <xf numFmtId="14" fontId="8" fillId="0" borderId="1" xfId="0" applyNumberFormat="1" applyFont="1" applyBorder="1"/>
    <xf numFmtId="0" fontId="5" fillId="0" borderId="1" xfId="0" applyFont="1" applyBorder="1"/>
    <xf numFmtId="164" fontId="4" fillId="4" borderId="1" xfId="0" applyNumberFormat="1" applyFont="1" applyFill="1" applyBorder="1"/>
    <xf numFmtId="164" fontId="4" fillId="5" borderId="1" xfId="0" applyNumberFormat="1" applyFont="1" applyFill="1" applyBorder="1"/>
    <xf numFmtId="164" fontId="4" fillId="6" borderId="1" xfId="0" applyNumberFormat="1" applyFont="1" applyFill="1" applyBorder="1"/>
    <xf numFmtId="0" fontId="2" fillId="0" borderId="0" xfId="0" applyFont="1"/>
    <xf numFmtId="0" fontId="0" fillId="0" borderId="0" xfId="0"/>
    <xf numFmtId="0" fontId="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workbookViewId="0">
      <selection sqref="A1:B1"/>
    </sheetView>
  </sheetViews>
  <sheetFormatPr defaultRowHeight="15" x14ac:dyDescent="0.25"/>
  <cols>
    <col min="1" max="1" width="34" customWidth="1"/>
    <col min="2" max="2" width="92" customWidth="1"/>
  </cols>
  <sheetData>
    <row r="1" spans="1:2" ht="26.1" customHeight="1" x14ac:dyDescent="0.3">
      <c r="A1" s="26" t="s">
        <v>0</v>
      </c>
      <c r="B1" s="25"/>
    </row>
    <row r="2" spans="1:2" ht="15.95" customHeight="1" x14ac:dyDescent="0.25">
      <c r="A2" s="24" t="s">
        <v>1</v>
      </c>
      <c r="B2" s="25"/>
    </row>
    <row r="4" spans="1:2" ht="15.75" x14ac:dyDescent="0.25">
      <c r="A4" s="1" t="s">
        <v>2</v>
      </c>
    </row>
    <row r="5" spans="1:2" x14ac:dyDescent="0.25">
      <c r="B5" s="2" t="s">
        <v>3</v>
      </c>
    </row>
    <row r="6" spans="1:2" x14ac:dyDescent="0.25">
      <c r="B6" s="2" t="s">
        <v>4</v>
      </c>
    </row>
    <row r="7" spans="1:2" x14ac:dyDescent="0.25">
      <c r="B7" s="2" t="s">
        <v>5</v>
      </c>
    </row>
    <row r="9" spans="1:2" ht="15.75" x14ac:dyDescent="0.25">
      <c r="A9" s="1" t="s">
        <v>6</v>
      </c>
    </row>
    <row r="10" spans="1:2" x14ac:dyDescent="0.25">
      <c r="A10" s="3" t="s">
        <v>7</v>
      </c>
      <c r="B10" s="2" t="s">
        <v>8</v>
      </c>
    </row>
    <row r="11" spans="1:2" x14ac:dyDescent="0.25">
      <c r="A11" s="3" t="s">
        <v>9</v>
      </c>
      <c r="B11" s="2" t="s">
        <v>10</v>
      </c>
    </row>
    <row r="12" spans="1:2" x14ac:dyDescent="0.25">
      <c r="B12" s="2" t="s">
        <v>11</v>
      </c>
    </row>
    <row r="13" spans="1:2" x14ac:dyDescent="0.25">
      <c r="A13" s="3" t="s">
        <v>12</v>
      </c>
      <c r="B13" s="2" t="s">
        <v>13</v>
      </c>
    </row>
    <row r="14" spans="1:2" x14ac:dyDescent="0.25">
      <c r="B14" s="2" t="s">
        <v>14</v>
      </c>
    </row>
    <row r="15" spans="1:2" x14ac:dyDescent="0.25">
      <c r="A15" s="3" t="s">
        <v>15</v>
      </c>
      <c r="B15" s="2" t="s">
        <v>16</v>
      </c>
    </row>
    <row r="16" spans="1:2" x14ac:dyDescent="0.25">
      <c r="B16" s="2" t="s">
        <v>17</v>
      </c>
    </row>
    <row r="18" spans="1:2" ht="15.75" x14ac:dyDescent="0.25">
      <c r="A18" s="1" t="s">
        <v>18</v>
      </c>
    </row>
    <row r="19" spans="1:2" x14ac:dyDescent="0.25">
      <c r="A19" s="3" t="s">
        <v>19</v>
      </c>
      <c r="B19" s="2" t="s">
        <v>20</v>
      </c>
    </row>
    <row r="20" spans="1:2" x14ac:dyDescent="0.25">
      <c r="A20" s="3" t="s">
        <v>21</v>
      </c>
      <c r="B20" s="2" t="s">
        <v>22</v>
      </c>
    </row>
    <row r="21" spans="1:2" x14ac:dyDescent="0.25">
      <c r="A21" s="3" t="s">
        <v>23</v>
      </c>
      <c r="B21" s="2" t="s">
        <v>24</v>
      </c>
    </row>
    <row r="22" spans="1:2" x14ac:dyDescent="0.25">
      <c r="A22" s="3" t="s">
        <v>25</v>
      </c>
      <c r="B22" s="2" t="s">
        <v>26</v>
      </c>
    </row>
    <row r="24" spans="1:2" ht="15.75" x14ac:dyDescent="0.25">
      <c r="A24" s="1" t="s">
        <v>27</v>
      </c>
    </row>
    <row r="25" spans="1:2" x14ac:dyDescent="0.25">
      <c r="B25" s="2" t="s">
        <v>28</v>
      </c>
    </row>
    <row r="26" spans="1:2" x14ac:dyDescent="0.25">
      <c r="B26" s="2" t="s">
        <v>29</v>
      </c>
    </row>
    <row r="27" spans="1:2" x14ac:dyDescent="0.25">
      <c r="B27" s="2" t="s">
        <v>30</v>
      </c>
    </row>
    <row r="28" spans="1:2" x14ac:dyDescent="0.25">
      <c r="B28" s="2" t="s">
        <v>31</v>
      </c>
    </row>
    <row r="29" spans="1:2" x14ac:dyDescent="0.25">
      <c r="B29" s="2" t="s">
        <v>32</v>
      </c>
    </row>
    <row r="31" spans="1:2" x14ac:dyDescent="0.25">
      <c r="A31" s="4" t="s">
        <v>1</v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0" customWidth="1"/>
    <col min="2" max="2" width="22" customWidth="1"/>
    <col min="3" max="3" width="14" customWidth="1"/>
    <col min="4" max="7" width="16" customWidth="1"/>
    <col min="8" max="8" width="30" customWidth="1"/>
  </cols>
  <sheetData>
    <row r="1" spans="1:8" ht="26.1" customHeight="1" x14ac:dyDescent="0.3">
      <c r="A1" s="26" t="s">
        <v>33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4" t="s">
        <v>34</v>
      </c>
      <c r="B2" s="25"/>
      <c r="C2" s="25"/>
      <c r="D2" s="25"/>
      <c r="E2" s="25"/>
      <c r="F2" s="25"/>
      <c r="G2" s="25"/>
      <c r="H2" s="25"/>
    </row>
    <row r="4" spans="1:8" ht="32.1" customHeight="1" x14ac:dyDescent="0.25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 spans="1:8" x14ac:dyDescent="0.25">
      <c r="A5" s="6" t="s">
        <v>43</v>
      </c>
      <c r="B5" s="6" t="s">
        <v>44</v>
      </c>
      <c r="C5" s="6" t="s">
        <v>45</v>
      </c>
      <c r="D5" s="7">
        <v>26</v>
      </c>
      <c r="E5" s="7">
        <v>26</v>
      </c>
      <c r="F5" s="7">
        <v>0</v>
      </c>
      <c r="G5" s="7">
        <v>0</v>
      </c>
      <c r="H5" s="6"/>
    </row>
    <row r="6" spans="1:8" x14ac:dyDescent="0.25">
      <c r="A6" s="6" t="s">
        <v>46</v>
      </c>
      <c r="B6" s="6" t="s">
        <v>47</v>
      </c>
      <c r="C6" s="6" t="s">
        <v>45</v>
      </c>
      <c r="D6" s="7">
        <v>26</v>
      </c>
      <c r="E6" s="7">
        <v>25</v>
      </c>
      <c r="F6" s="7">
        <v>1</v>
      </c>
      <c r="G6" s="7">
        <v>0</v>
      </c>
      <c r="H6" s="6"/>
    </row>
    <row r="7" spans="1:8" x14ac:dyDescent="0.25">
      <c r="A7" s="6" t="s">
        <v>48</v>
      </c>
      <c r="B7" s="6" t="s">
        <v>49</v>
      </c>
      <c r="C7" s="6" t="s">
        <v>45</v>
      </c>
      <c r="D7" s="7">
        <v>26</v>
      </c>
      <c r="E7" s="7">
        <v>24</v>
      </c>
      <c r="F7" s="7">
        <v>0</v>
      </c>
      <c r="G7" s="7">
        <v>2</v>
      </c>
      <c r="H7" s="6"/>
    </row>
    <row r="8" spans="1:8" x14ac:dyDescent="0.25">
      <c r="A8" s="6" t="s">
        <v>43</v>
      </c>
      <c r="B8" s="6" t="s">
        <v>44</v>
      </c>
      <c r="C8" s="6" t="s">
        <v>50</v>
      </c>
      <c r="D8" s="7">
        <v>22</v>
      </c>
      <c r="E8" s="7">
        <v>22</v>
      </c>
      <c r="F8" s="7">
        <v>0</v>
      </c>
      <c r="G8" s="7">
        <v>0</v>
      </c>
      <c r="H8" s="6"/>
    </row>
    <row r="9" spans="1:8" x14ac:dyDescent="0.25">
      <c r="A9" s="6" t="s">
        <v>46</v>
      </c>
      <c r="B9" s="6" t="s">
        <v>47</v>
      </c>
      <c r="C9" s="6" t="s">
        <v>50</v>
      </c>
      <c r="D9" s="7">
        <v>22</v>
      </c>
      <c r="E9" s="7">
        <v>22</v>
      </c>
      <c r="F9" s="7">
        <v>0</v>
      </c>
      <c r="G9" s="7">
        <v>0</v>
      </c>
      <c r="H9" s="6"/>
    </row>
    <row r="10" spans="1:8" x14ac:dyDescent="0.25">
      <c r="A10" s="6" t="s">
        <v>48</v>
      </c>
      <c r="B10" s="6" t="s">
        <v>49</v>
      </c>
      <c r="C10" s="6" t="s">
        <v>50</v>
      </c>
      <c r="D10" s="7">
        <v>22</v>
      </c>
      <c r="E10" s="7">
        <v>20</v>
      </c>
      <c r="F10" s="7">
        <v>2</v>
      </c>
      <c r="G10" s="7">
        <v>0</v>
      </c>
      <c r="H10" s="6"/>
    </row>
    <row r="11" spans="1:8" x14ac:dyDescent="0.25">
      <c r="A11" s="6" t="s">
        <v>43</v>
      </c>
      <c r="B11" s="6" t="s">
        <v>44</v>
      </c>
      <c r="C11" s="6" t="s">
        <v>51</v>
      </c>
      <c r="D11" s="7">
        <v>20</v>
      </c>
      <c r="E11" s="7">
        <v>20</v>
      </c>
      <c r="F11" s="7">
        <v>0</v>
      </c>
      <c r="G11" s="7">
        <v>0</v>
      </c>
      <c r="H11" s="6"/>
    </row>
    <row r="12" spans="1:8" x14ac:dyDescent="0.25">
      <c r="A12" s="6" t="s">
        <v>46</v>
      </c>
      <c r="B12" s="6" t="s">
        <v>47</v>
      </c>
      <c r="C12" s="6" t="s">
        <v>51</v>
      </c>
      <c r="D12" s="7">
        <v>20</v>
      </c>
      <c r="E12" s="7">
        <v>19</v>
      </c>
      <c r="F12" s="7">
        <v>1</v>
      </c>
      <c r="G12" s="7">
        <v>0</v>
      </c>
      <c r="H12" s="6"/>
    </row>
    <row r="13" spans="1:8" x14ac:dyDescent="0.25">
      <c r="A13" s="6" t="s">
        <v>48</v>
      </c>
      <c r="B13" s="6" t="s">
        <v>49</v>
      </c>
      <c r="C13" s="6" t="s">
        <v>51</v>
      </c>
      <c r="D13" s="7">
        <v>20</v>
      </c>
      <c r="E13" s="7">
        <v>20</v>
      </c>
      <c r="F13" s="7">
        <v>0</v>
      </c>
      <c r="G13" s="7">
        <v>0</v>
      </c>
      <c r="H13" s="6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"/>
  <sheetViews>
    <sheetView showGridLines="0" workbookViewId="0">
      <pane ySplit="18" topLeftCell="A19" activePane="bottomLeft" state="frozen"/>
      <selection pane="bottomLeft"/>
    </sheetView>
  </sheetViews>
  <sheetFormatPr defaultRowHeight="15" x14ac:dyDescent="0.25"/>
  <cols>
    <col min="1" max="1" width="10" customWidth="1"/>
    <col min="2" max="2" width="20" customWidth="1"/>
    <col min="3" max="5" width="14" customWidth="1"/>
    <col min="6" max="6" width="15" customWidth="1"/>
    <col min="7" max="14" width="16" customWidth="1"/>
  </cols>
  <sheetData>
    <row r="1" spans="1:14" ht="26.1" customHeight="1" x14ac:dyDescent="0.3">
      <c r="A1" s="26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.95" customHeight="1" x14ac:dyDescent="0.25">
      <c r="A2" s="24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4" spans="1:14" x14ac:dyDescent="0.25">
      <c r="A4" s="8" t="s">
        <v>54</v>
      </c>
    </row>
    <row r="5" spans="1:14" x14ac:dyDescent="0.25">
      <c r="A5" s="3" t="s">
        <v>55</v>
      </c>
      <c r="C5" s="9">
        <v>18000000</v>
      </c>
      <c r="F5" s="27" t="s">
        <v>56</v>
      </c>
      <c r="G5" s="25"/>
      <c r="H5" s="25"/>
      <c r="I5" s="25"/>
    </row>
    <row r="6" spans="1:14" ht="24" customHeight="1" x14ac:dyDescent="0.25">
      <c r="A6" s="3" t="s">
        <v>57</v>
      </c>
      <c r="C6" s="10">
        <v>0.105</v>
      </c>
      <c r="F6" s="5" t="s">
        <v>58</v>
      </c>
      <c r="G6" s="5" t="s">
        <v>59</v>
      </c>
      <c r="H6" s="5" t="s">
        <v>60</v>
      </c>
      <c r="I6" s="5" t="s">
        <v>61</v>
      </c>
    </row>
    <row r="7" spans="1:14" x14ac:dyDescent="0.25">
      <c r="A7" s="3" t="s">
        <v>62</v>
      </c>
      <c r="C7" s="9">
        <v>11000000</v>
      </c>
      <c r="F7" s="11">
        <v>1</v>
      </c>
      <c r="G7" s="12">
        <v>0</v>
      </c>
      <c r="H7" s="13">
        <v>5000000</v>
      </c>
      <c r="I7" s="14">
        <v>0.05</v>
      </c>
    </row>
    <row r="8" spans="1:14" x14ac:dyDescent="0.25">
      <c r="A8" s="3" t="s">
        <v>63</v>
      </c>
      <c r="C8" s="9">
        <v>4400000</v>
      </c>
      <c r="F8" s="11">
        <v>2</v>
      </c>
      <c r="G8" s="12">
        <f t="shared" ref="G8:G13" si="0">H7</f>
        <v>5000000</v>
      </c>
      <c r="H8" s="13">
        <v>10000000</v>
      </c>
      <c r="I8" s="14">
        <v>0.1</v>
      </c>
    </row>
    <row r="9" spans="1:14" x14ac:dyDescent="0.25">
      <c r="F9" s="11">
        <v>3</v>
      </c>
      <c r="G9" s="12">
        <f t="shared" si="0"/>
        <v>10000000</v>
      </c>
      <c r="H9" s="13">
        <v>18000000</v>
      </c>
      <c r="I9" s="14">
        <v>0.15</v>
      </c>
    </row>
    <row r="10" spans="1:14" x14ac:dyDescent="0.25">
      <c r="F10" s="11">
        <v>4</v>
      </c>
      <c r="G10" s="12">
        <f t="shared" si="0"/>
        <v>18000000</v>
      </c>
      <c r="H10" s="13">
        <v>32000000</v>
      </c>
      <c r="I10" s="14">
        <v>0.2</v>
      </c>
    </row>
    <row r="11" spans="1:14" x14ac:dyDescent="0.25">
      <c r="F11" s="11">
        <v>5</v>
      </c>
      <c r="G11" s="12">
        <f t="shared" si="0"/>
        <v>32000000</v>
      </c>
      <c r="H11" s="13">
        <v>52000000</v>
      </c>
      <c r="I11" s="14">
        <v>0.25</v>
      </c>
    </row>
    <row r="12" spans="1:14" x14ac:dyDescent="0.25">
      <c r="F12" s="11">
        <v>6</v>
      </c>
      <c r="G12" s="12">
        <f t="shared" si="0"/>
        <v>52000000</v>
      </c>
      <c r="H12" s="13">
        <v>80000000</v>
      </c>
      <c r="I12" s="14">
        <v>0.3</v>
      </c>
    </row>
    <row r="13" spans="1:14" x14ac:dyDescent="0.25">
      <c r="F13" s="11">
        <v>7</v>
      </c>
      <c r="G13" s="12">
        <f t="shared" si="0"/>
        <v>80000000</v>
      </c>
      <c r="H13" s="13">
        <v>999999999999</v>
      </c>
      <c r="I13" s="14">
        <v>0.35</v>
      </c>
    </row>
    <row r="15" spans="1:14" x14ac:dyDescent="0.25">
      <c r="A15" s="24" t="s">
        <v>64</v>
      </c>
      <c r="B15" s="25"/>
      <c r="C15" s="25"/>
      <c r="D15" s="25"/>
      <c r="E15" s="25"/>
      <c r="F15" s="25"/>
      <c r="G15" s="25"/>
      <c r="H15" s="25"/>
      <c r="I15" s="25"/>
    </row>
    <row r="16" spans="1:14" x14ac:dyDescent="0.25">
      <c r="A16" s="24" t="s">
        <v>65</v>
      </c>
      <c r="B16" s="25"/>
      <c r="C16" s="25"/>
      <c r="D16" s="25"/>
      <c r="E16" s="25"/>
      <c r="F16" s="25"/>
      <c r="G16" s="25"/>
      <c r="H16" s="25"/>
      <c r="I16" s="25"/>
    </row>
    <row r="18" spans="1:14" ht="42" customHeight="1" x14ac:dyDescent="0.25">
      <c r="A18" s="5" t="s">
        <v>35</v>
      </c>
      <c r="B18" s="5" t="s">
        <v>36</v>
      </c>
      <c r="C18" s="5" t="s">
        <v>37</v>
      </c>
      <c r="D18" s="5" t="s">
        <v>66</v>
      </c>
      <c r="E18" s="5" t="s">
        <v>38</v>
      </c>
      <c r="F18" s="5" t="s">
        <v>39</v>
      </c>
      <c r="G18" s="5" t="s">
        <v>67</v>
      </c>
      <c r="H18" s="5" t="s">
        <v>68</v>
      </c>
      <c r="I18" s="5" t="s">
        <v>69</v>
      </c>
      <c r="J18" s="5" t="s">
        <v>70</v>
      </c>
      <c r="K18" s="5" t="s">
        <v>71</v>
      </c>
      <c r="L18" s="5" t="s">
        <v>72</v>
      </c>
      <c r="M18" s="5" t="s">
        <v>73</v>
      </c>
      <c r="N18" s="5" t="s">
        <v>74</v>
      </c>
    </row>
    <row r="19" spans="1:14" x14ac:dyDescent="0.25">
      <c r="A19" s="15" t="str">
        <f>'Cham cong'!A5</f>
        <v>NV001</v>
      </c>
      <c r="B19" s="15" t="str">
        <f>'Cham cong'!B5</f>
        <v>Nguyễn Văn A</v>
      </c>
      <c r="C19" s="15" t="str">
        <f>'Cham cong'!C5</f>
        <v>Tháng 12/2025</v>
      </c>
      <c r="D19" s="7">
        <v>1</v>
      </c>
      <c r="E19" s="16">
        <f>'Cham cong'!D5</f>
        <v>26</v>
      </c>
      <c r="F19" s="16">
        <f>'Cham cong'!E5</f>
        <v>26</v>
      </c>
      <c r="G19" s="17">
        <f t="shared" ref="G19:G27" si="1">$C$5*F19/E19</f>
        <v>18000000</v>
      </c>
      <c r="H19" s="17">
        <f t="shared" ref="H19:H27" si="2">G19*$C$6</f>
        <v>1890000</v>
      </c>
      <c r="I19" s="17">
        <f t="shared" ref="I19:I27" si="3">$C$7</f>
        <v>11000000</v>
      </c>
      <c r="J19" s="17">
        <f t="shared" ref="J19:J27" si="4">D19*$C$8</f>
        <v>4400000</v>
      </c>
      <c r="K19" s="17">
        <f t="shared" ref="K19:K27" si="5">MAX(G19-H19-I19-J19,0)</f>
        <v>710000</v>
      </c>
      <c r="L19" s="17">
        <f t="shared" ref="L19:L27" si="6">SUMPRODUCT((MIN(K19,$H$7:$H$13)-$G$7:$G$13&gt;0)*(MIN(K19,$H$7:$H$13)-$G$7:$G$13)*$I$7:$I$13)</f>
        <v>35500</v>
      </c>
      <c r="M19" s="17">
        <f t="shared" ref="M19:M27" si="7">G19-H19-L19</f>
        <v>16074500</v>
      </c>
      <c r="N19" s="17">
        <f t="shared" ref="N19:N27" si="8">M19</f>
        <v>16074500</v>
      </c>
    </row>
    <row r="20" spans="1:14" x14ac:dyDescent="0.25">
      <c r="A20" s="15" t="str">
        <f>'Cham cong'!A6</f>
        <v>NV002</v>
      </c>
      <c r="B20" s="15" t="str">
        <f>'Cham cong'!B6</f>
        <v>Trần Thị B</v>
      </c>
      <c r="C20" s="15" t="str">
        <f>'Cham cong'!C6</f>
        <v>Tháng 12/2025</v>
      </c>
      <c r="D20" s="7">
        <v>0</v>
      </c>
      <c r="E20" s="16">
        <f>'Cham cong'!D6</f>
        <v>26</v>
      </c>
      <c r="F20" s="16">
        <f>'Cham cong'!E6</f>
        <v>25</v>
      </c>
      <c r="G20" s="17">
        <f t="shared" si="1"/>
        <v>17307692.307692308</v>
      </c>
      <c r="H20" s="17">
        <f t="shared" si="2"/>
        <v>1817307.6923076923</v>
      </c>
      <c r="I20" s="17">
        <f t="shared" si="3"/>
        <v>11000000</v>
      </c>
      <c r="J20" s="17">
        <f t="shared" si="4"/>
        <v>0</v>
      </c>
      <c r="K20" s="17">
        <f t="shared" si="5"/>
        <v>4490384.615384616</v>
      </c>
      <c r="L20" s="17">
        <f t="shared" si="6"/>
        <v>224519.23076923081</v>
      </c>
      <c r="M20" s="17">
        <f t="shared" si="7"/>
        <v>15265865.384615386</v>
      </c>
      <c r="N20" s="17">
        <f t="shared" si="8"/>
        <v>15265865.384615386</v>
      </c>
    </row>
    <row r="21" spans="1:14" x14ac:dyDescent="0.25">
      <c r="A21" s="15" t="str">
        <f>'Cham cong'!A7</f>
        <v>NV003</v>
      </c>
      <c r="B21" s="15" t="str">
        <f>'Cham cong'!B7</f>
        <v>Lê Văn C</v>
      </c>
      <c r="C21" s="15" t="str">
        <f>'Cham cong'!C7</f>
        <v>Tháng 12/2025</v>
      </c>
      <c r="D21" s="7">
        <v>2</v>
      </c>
      <c r="E21" s="16">
        <f>'Cham cong'!D7</f>
        <v>26</v>
      </c>
      <c r="F21" s="16">
        <f>'Cham cong'!E7</f>
        <v>24</v>
      </c>
      <c r="G21" s="17">
        <f t="shared" si="1"/>
        <v>16615384.615384616</v>
      </c>
      <c r="H21" s="17">
        <f t="shared" si="2"/>
        <v>1744615.3846153845</v>
      </c>
      <c r="I21" s="17">
        <f t="shared" si="3"/>
        <v>11000000</v>
      </c>
      <c r="J21" s="17">
        <f t="shared" si="4"/>
        <v>8800000</v>
      </c>
      <c r="K21" s="17">
        <f t="shared" si="5"/>
        <v>0</v>
      </c>
      <c r="L21" s="17">
        <f t="shared" si="6"/>
        <v>0</v>
      </c>
      <c r="M21" s="17">
        <f t="shared" si="7"/>
        <v>14870769.230769232</v>
      </c>
      <c r="N21" s="17">
        <f t="shared" si="8"/>
        <v>14870769.230769232</v>
      </c>
    </row>
    <row r="22" spans="1:14" x14ac:dyDescent="0.25">
      <c r="A22" s="15" t="str">
        <f>'Cham cong'!A8</f>
        <v>NV001</v>
      </c>
      <c r="B22" s="15" t="str">
        <f>'Cham cong'!B8</f>
        <v>Nguyễn Văn A</v>
      </c>
      <c r="C22" s="15" t="str">
        <f>'Cham cong'!C8</f>
        <v>Tháng 01/2026</v>
      </c>
      <c r="D22" s="7">
        <v>1</v>
      </c>
      <c r="E22" s="16">
        <f>'Cham cong'!D8</f>
        <v>22</v>
      </c>
      <c r="F22" s="16">
        <f>'Cham cong'!E8</f>
        <v>22</v>
      </c>
      <c r="G22" s="17">
        <f t="shared" si="1"/>
        <v>18000000</v>
      </c>
      <c r="H22" s="17">
        <f t="shared" si="2"/>
        <v>1890000</v>
      </c>
      <c r="I22" s="17">
        <f t="shared" si="3"/>
        <v>11000000</v>
      </c>
      <c r="J22" s="17">
        <f t="shared" si="4"/>
        <v>4400000</v>
      </c>
      <c r="K22" s="17">
        <f t="shared" si="5"/>
        <v>710000</v>
      </c>
      <c r="L22" s="17">
        <f t="shared" si="6"/>
        <v>35500</v>
      </c>
      <c r="M22" s="17">
        <f t="shared" si="7"/>
        <v>16074500</v>
      </c>
      <c r="N22" s="17">
        <f t="shared" si="8"/>
        <v>16074500</v>
      </c>
    </row>
    <row r="23" spans="1:14" x14ac:dyDescent="0.25">
      <c r="A23" s="15" t="str">
        <f>'Cham cong'!A9</f>
        <v>NV002</v>
      </c>
      <c r="B23" s="15" t="str">
        <f>'Cham cong'!B9</f>
        <v>Trần Thị B</v>
      </c>
      <c r="C23" s="15" t="str">
        <f>'Cham cong'!C9</f>
        <v>Tháng 01/2026</v>
      </c>
      <c r="D23" s="7">
        <v>0</v>
      </c>
      <c r="E23" s="16">
        <f>'Cham cong'!D9</f>
        <v>22</v>
      </c>
      <c r="F23" s="16">
        <f>'Cham cong'!E9</f>
        <v>22</v>
      </c>
      <c r="G23" s="17">
        <f t="shared" si="1"/>
        <v>18000000</v>
      </c>
      <c r="H23" s="17">
        <f t="shared" si="2"/>
        <v>1890000</v>
      </c>
      <c r="I23" s="17">
        <f t="shared" si="3"/>
        <v>11000000</v>
      </c>
      <c r="J23" s="17">
        <f t="shared" si="4"/>
        <v>0</v>
      </c>
      <c r="K23" s="17">
        <f t="shared" si="5"/>
        <v>5110000</v>
      </c>
      <c r="L23" s="17">
        <f t="shared" si="6"/>
        <v>250000</v>
      </c>
      <c r="M23" s="17">
        <f t="shared" si="7"/>
        <v>15860000</v>
      </c>
      <c r="N23" s="17">
        <f t="shared" si="8"/>
        <v>15860000</v>
      </c>
    </row>
    <row r="24" spans="1:14" x14ac:dyDescent="0.25">
      <c r="A24" s="15" t="str">
        <f>'Cham cong'!A10</f>
        <v>NV003</v>
      </c>
      <c r="B24" s="15" t="str">
        <f>'Cham cong'!B10</f>
        <v>Lê Văn C</v>
      </c>
      <c r="C24" s="15" t="str">
        <f>'Cham cong'!C10</f>
        <v>Tháng 01/2026</v>
      </c>
      <c r="D24" s="7">
        <v>2</v>
      </c>
      <c r="E24" s="16">
        <f>'Cham cong'!D10</f>
        <v>22</v>
      </c>
      <c r="F24" s="16">
        <f>'Cham cong'!E10</f>
        <v>20</v>
      </c>
      <c r="G24" s="17">
        <f t="shared" si="1"/>
        <v>16363636.363636363</v>
      </c>
      <c r="H24" s="17">
        <f t="shared" si="2"/>
        <v>1718181.8181818181</v>
      </c>
      <c r="I24" s="17">
        <f t="shared" si="3"/>
        <v>11000000</v>
      </c>
      <c r="J24" s="17">
        <f t="shared" si="4"/>
        <v>8800000</v>
      </c>
      <c r="K24" s="17">
        <f t="shared" si="5"/>
        <v>0</v>
      </c>
      <c r="L24" s="17">
        <f t="shared" si="6"/>
        <v>0</v>
      </c>
      <c r="M24" s="17">
        <f t="shared" si="7"/>
        <v>14645454.545454545</v>
      </c>
      <c r="N24" s="17">
        <f t="shared" si="8"/>
        <v>14645454.545454545</v>
      </c>
    </row>
    <row r="25" spans="1:14" x14ac:dyDescent="0.25">
      <c r="A25" s="15" t="str">
        <f>'Cham cong'!A11</f>
        <v>NV001</v>
      </c>
      <c r="B25" s="15" t="str">
        <f>'Cham cong'!B11</f>
        <v>Nguyễn Văn A</v>
      </c>
      <c r="C25" s="15" t="str">
        <f>'Cham cong'!C11</f>
        <v>Tháng 02/2026</v>
      </c>
      <c r="D25" s="7">
        <v>1</v>
      </c>
      <c r="E25" s="16">
        <f>'Cham cong'!D11</f>
        <v>20</v>
      </c>
      <c r="F25" s="16">
        <f>'Cham cong'!E11</f>
        <v>20</v>
      </c>
      <c r="G25" s="17">
        <f t="shared" si="1"/>
        <v>18000000</v>
      </c>
      <c r="H25" s="17">
        <f t="shared" si="2"/>
        <v>1890000</v>
      </c>
      <c r="I25" s="17">
        <f t="shared" si="3"/>
        <v>11000000</v>
      </c>
      <c r="J25" s="17">
        <f t="shared" si="4"/>
        <v>4400000</v>
      </c>
      <c r="K25" s="17">
        <f t="shared" si="5"/>
        <v>710000</v>
      </c>
      <c r="L25" s="17">
        <f t="shared" si="6"/>
        <v>35500</v>
      </c>
      <c r="M25" s="17">
        <f t="shared" si="7"/>
        <v>16074500</v>
      </c>
      <c r="N25" s="17">
        <f t="shared" si="8"/>
        <v>16074500</v>
      </c>
    </row>
    <row r="26" spans="1:14" x14ac:dyDescent="0.25">
      <c r="A26" s="15" t="str">
        <f>'Cham cong'!A12</f>
        <v>NV002</v>
      </c>
      <c r="B26" s="15" t="str">
        <f>'Cham cong'!B12</f>
        <v>Trần Thị B</v>
      </c>
      <c r="C26" s="15" t="str">
        <f>'Cham cong'!C12</f>
        <v>Tháng 02/2026</v>
      </c>
      <c r="D26" s="7">
        <v>0</v>
      </c>
      <c r="E26" s="16">
        <f>'Cham cong'!D12</f>
        <v>20</v>
      </c>
      <c r="F26" s="16">
        <f>'Cham cong'!E12</f>
        <v>19</v>
      </c>
      <c r="G26" s="17">
        <f t="shared" si="1"/>
        <v>17100000</v>
      </c>
      <c r="H26" s="17">
        <f t="shared" si="2"/>
        <v>1795500</v>
      </c>
      <c r="I26" s="17">
        <f t="shared" si="3"/>
        <v>11000000</v>
      </c>
      <c r="J26" s="17">
        <f t="shared" si="4"/>
        <v>0</v>
      </c>
      <c r="K26" s="17">
        <f t="shared" si="5"/>
        <v>4304500</v>
      </c>
      <c r="L26" s="17">
        <f t="shared" si="6"/>
        <v>215225</v>
      </c>
      <c r="M26" s="17">
        <f t="shared" si="7"/>
        <v>15089275</v>
      </c>
      <c r="N26" s="17">
        <f t="shared" si="8"/>
        <v>15089275</v>
      </c>
    </row>
    <row r="27" spans="1:14" x14ac:dyDescent="0.25">
      <c r="A27" s="15" t="str">
        <f>'Cham cong'!A13</f>
        <v>NV003</v>
      </c>
      <c r="B27" s="15" t="str">
        <f>'Cham cong'!B13</f>
        <v>Lê Văn C</v>
      </c>
      <c r="C27" s="15" t="str">
        <f>'Cham cong'!C13</f>
        <v>Tháng 02/2026</v>
      </c>
      <c r="D27" s="7">
        <v>2</v>
      </c>
      <c r="E27" s="16">
        <f>'Cham cong'!D13</f>
        <v>20</v>
      </c>
      <c r="F27" s="16">
        <f>'Cham cong'!E13</f>
        <v>20</v>
      </c>
      <c r="G27" s="17">
        <f t="shared" si="1"/>
        <v>18000000</v>
      </c>
      <c r="H27" s="17">
        <f t="shared" si="2"/>
        <v>1890000</v>
      </c>
      <c r="I27" s="17">
        <f t="shared" si="3"/>
        <v>11000000</v>
      </c>
      <c r="J27" s="17">
        <f t="shared" si="4"/>
        <v>8800000</v>
      </c>
      <c r="K27" s="17">
        <f t="shared" si="5"/>
        <v>0</v>
      </c>
      <c r="L27" s="17">
        <f t="shared" si="6"/>
        <v>0</v>
      </c>
      <c r="M27" s="17">
        <f t="shared" si="7"/>
        <v>16110000</v>
      </c>
      <c r="N27" s="17">
        <f t="shared" si="8"/>
        <v>16110000</v>
      </c>
    </row>
  </sheetData>
  <mergeCells count="5">
    <mergeCell ref="A15:I15"/>
    <mergeCell ref="A2:N2"/>
    <mergeCell ref="F5:I5"/>
    <mergeCell ref="A16:I16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0" customWidth="1"/>
    <col min="2" max="2" width="20" customWidth="1"/>
    <col min="3" max="3" width="14" customWidth="1"/>
    <col min="4" max="4" width="18" customWidth="1"/>
    <col min="5" max="8" width="16" customWidth="1"/>
  </cols>
  <sheetData>
    <row r="1" spans="1:8" ht="26.1" customHeight="1" x14ac:dyDescent="0.3">
      <c r="A1" s="26" t="s">
        <v>75</v>
      </c>
      <c r="B1" s="25"/>
      <c r="C1" s="25"/>
      <c r="D1" s="25"/>
      <c r="E1" s="25"/>
      <c r="F1" s="25"/>
      <c r="G1" s="25"/>
      <c r="H1" s="25"/>
    </row>
    <row r="2" spans="1:8" ht="15.95" customHeight="1" x14ac:dyDescent="0.25">
      <c r="A2" s="24" t="s">
        <v>76</v>
      </c>
      <c r="B2" s="25"/>
      <c r="C2" s="25"/>
      <c r="D2" s="25"/>
      <c r="E2" s="25"/>
      <c r="F2" s="25"/>
      <c r="G2" s="25"/>
      <c r="H2" s="25"/>
    </row>
    <row r="4" spans="1:8" ht="32.1" customHeight="1" x14ac:dyDescent="0.25">
      <c r="A4" s="5" t="s">
        <v>35</v>
      </c>
      <c r="B4" s="5" t="s">
        <v>36</v>
      </c>
      <c r="C4" s="5" t="s">
        <v>37</v>
      </c>
      <c r="D4" s="5" t="s">
        <v>77</v>
      </c>
      <c r="E4" s="5" t="s">
        <v>78</v>
      </c>
      <c r="F4" s="5" t="s">
        <v>79</v>
      </c>
      <c r="G4" s="5" t="s">
        <v>80</v>
      </c>
      <c r="H4" s="5" t="s">
        <v>81</v>
      </c>
    </row>
    <row r="5" spans="1:8" x14ac:dyDescent="0.25">
      <c r="A5" s="15" t="str">
        <f>'Bang luong'!A19</f>
        <v>NV001</v>
      </c>
      <c r="B5" s="15" t="str">
        <f>'Bang luong'!B19</f>
        <v>Nguyễn Văn A</v>
      </c>
      <c r="C5" s="15" t="str">
        <f>'Bang luong'!C19</f>
        <v>Tháng 12/2025</v>
      </c>
      <c r="D5" s="18">
        <f>'Bang luong'!N19</f>
        <v>16074500</v>
      </c>
      <c r="E5" s="19" t="s">
        <v>82</v>
      </c>
      <c r="F5" s="6" t="str">
        <f t="shared" ref="F5:F13" si="0">TEXT(E5,"mm/yyyy")</f>
        <v>01/2026</v>
      </c>
      <c r="G5" s="18">
        <f>'Bang luong'!L19</f>
        <v>35500</v>
      </c>
      <c r="H5" s="18">
        <f t="shared" ref="H5:H13" si="1">D5</f>
        <v>16074500</v>
      </c>
    </row>
    <row r="6" spans="1:8" x14ac:dyDescent="0.25">
      <c r="A6" s="15" t="str">
        <f>'Bang luong'!A20</f>
        <v>NV002</v>
      </c>
      <c r="B6" s="15" t="str">
        <f>'Bang luong'!B20</f>
        <v>Trần Thị B</v>
      </c>
      <c r="C6" s="15" t="str">
        <f>'Bang luong'!C20</f>
        <v>Tháng 12/2025</v>
      </c>
      <c r="D6" s="18">
        <f>'Bang luong'!N20</f>
        <v>15265865.384615386</v>
      </c>
      <c r="E6" s="19" t="s">
        <v>82</v>
      </c>
      <c r="F6" s="6" t="str">
        <f t="shared" si="0"/>
        <v>01/2026</v>
      </c>
      <c r="G6" s="18">
        <f>'Bang luong'!L20</f>
        <v>224519.23076923081</v>
      </c>
      <c r="H6" s="18">
        <f t="shared" si="1"/>
        <v>15265865.384615386</v>
      </c>
    </row>
    <row r="7" spans="1:8" x14ac:dyDescent="0.25">
      <c r="A7" s="15" t="str">
        <f>'Bang luong'!A21</f>
        <v>NV003</v>
      </c>
      <c r="B7" s="15" t="str">
        <f>'Bang luong'!B21</f>
        <v>Lê Văn C</v>
      </c>
      <c r="C7" s="15" t="str">
        <f>'Bang luong'!C21</f>
        <v>Tháng 12/2025</v>
      </c>
      <c r="D7" s="18">
        <f>'Bang luong'!N21</f>
        <v>14870769.230769232</v>
      </c>
      <c r="E7" s="19" t="s">
        <v>82</v>
      </c>
      <c r="F7" s="6" t="str">
        <f t="shared" si="0"/>
        <v>01/2026</v>
      </c>
      <c r="G7" s="18">
        <f>'Bang luong'!L21</f>
        <v>0</v>
      </c>
      <c r="H7" s="18">
        <f t="shared" si="1"/>
        <v>14870769.230769232</v>
      </c>
    </row>
    <row r="8" spans="1:8" x14ac:dyDescent="0.25">
      <c r="A8" s="15" t="str">
        <f>'Bang luong'!A22</f>
        <v>NV001</v>
      </c>
      <c r="B8" s="15" t="str">
        <f>'Bang luong'!B22</f>
        <v>Nguyễn Văn A</v>
      </c>
      <c r="C8" s="15" t="str">
        <f>'Bang luong'!C22</f>
        <v>Tháng 01/2026</v>
      </c>
      <c r="D8" s="18">
        <f>'Bang luong'!N22</f>
        <v>16074500</v>
      </c>
      <c r="E8" s="19" t="s">
        <v>83</v>
      </c>
      <c r="F8" s="6" t="str">
        <f t="shared" si="0"/>
        <v>02/2026</v>
      </c>
      <c r="G8" s="18">
        <f>'Bang luong'!L22</f>
        <v>35500</v>
      </c>
      <c r="H8" s="18">
        <f t="shared" si="1"/>
        <v>16074500</v>
      </c>
    </row>
    <row r="9" spans="1:8" x14ac:dyDescent="0.25">
      <c r="A9" s="15" t="str">
        <f>'Bang luong'!A23</f>
        <v>NV002</v>
      </c>
      <c r="B9" s="15" t="str">
        <f>'Bang luong'!B23</f>
        <v>Trần Thị B</v>
      </c>
      <c r="C9" s="15" t="str">
        <f>'Bang luong'!C23</f>
        <v>Tháng 01/2026</v>
      </c>
      <c r="D9" s="18">
        <f>'Bang luong'!N23</f>
        <v>15860000</v>
      </c>
      <c r="E9" s="19" t="s">
        <v>83</v>
      </c>
      <c r="F9" s="6" t="str">
        <f t="shared" si="0"/>
        <v>02/2026</v>
      </c>
      <c r="G9" s="18">
        <f>'Bang luong'!L23</f>
        <v>250000</v>
      </c>
      <c r="H9" s="18">
        <f t="shared" si="1"/>
        <v>15860000</v>
      </c>
    </row>
    <row r="10" spans="1:8" x14ac:dyDescent="0.25">
      <c r="A10" s="15" t="str">
        <f>'Bang luong'!A24</f>
        <v>NV003</v>
      </c>
      <c r="B10" s="15" t="str">
        <f>'Bang luong'!B24</f>
        <v>Lê Văn C</v>
      </c>
      <c r="C10" s="15" t="str">
        <f>'Bang luong'!C24</f>
        <v>Tháng 01/2026</v>
      </c>
      <c r="D10" s="18">
        <f>'Bang luong'!N24</f>
        <v>14645454.545454545</v>
      </c>
      <c r="E10" s="19" t="s">
        <v>83</v>
      </c>
      <c r="F10" s="6" t="str">
        <f t="shared" si="0"/>
        <v>02/2026</v>
      </c>
      <c r="G10" s="18">
        <f>'Bang luong'!L24</f>
        <v>0</v>
      </c>
      <c r="H10" s="18">
        <f t="shared" si="1"/>
        <v>14645454.545454545</v>
      </c>
    </row>
    <row r="11" spans="1:8" x14ac:dyDescent="0.25">
      <c r="A11" s="15" t="str">
        <f>'Bang luong'!A25</f>
        <v>NV001</v>
      </c>
      <c r="B11" s="15" t="str">
        <f>'Bang luong'!B25</f>
        <v>Nguyễn Văn A</v>
      </c>
      <c r="C11" s="15" t="str">
        <f>'Bang luong'!C25</f>
        <v>Tháng 02/2026</v>
      </c>
      <c r="D11" s="18">
        <f>'Bang luong'!N25</f>
        <v>16074500</v>
      </c>
      <c r="E11" s="19" t="s">
        <v>84</v>
      </c>
      <c r="F11" s="6" t="str">
        <f t="shared" si="0"/>
        <v>03/2026</v>
      </c>
      <c r="G11" s="18">
        <f>'Bang luong'!L25</f>
        <v>35500</v>
      </c>
      <c r="H11" s="18">
        <f t="shared" si="1"/>
        <v>16074500</v>
      </c>
    </row>
    <row r="12" spans="1:8" x14ac:dyDescent="0.25">
      <c r="A12" s="15" t="str">
        <f>'Bang luong'!A26</f>
        <v>NV002</v>
      </c>
      <c r="B12" s="15" t="str">
        <f>'Bang luong'!B26</f>
        <v>Trần Thị B</v>
      </c>
      <c r="C12" s="15" t="str">
        <f>'Bang luong'!C26</f>
        <v>Tháng 02/2026</v>
      </c>
      <c r="D12" s="18">
        <f>'Bang luong'!N26</f>
        <v>15089275</v>
      </c>
      <c r="E12" s="19" t="s">
        <v>84</v>
      </c>
      <c r="F12" s="6" t="str">
        <f t="shared" si="0"/>
        <v>03/2026</v>
      </c>
      <c r="G12" s="18">
        <f>'Bang luong'!L26</f>
        <v>215225</v>
      </c>
      <c r="H12" s="18">
        <f t="shared" si="1"/>
        <v>15089275</v>
      </c>
    </row>
    <row r="13" spans="1:8" x14ac:dyDescent="0.25">
      <c r="A13" s="15" t="str">
        <f>'Bang luong'!A27</f>
        <v>NV003</v>
      </c>
      <c r="B13" s="15" t="str">
        <f>'Bang luong'!B27</f>
        <v>Lê Văn C</v>
      </c>
      <c r="C13" s="15" t="str">
        <f>'Bang luong'!C27</f>
        <v>Tháng 02/2026</v>
      </c>
      <c r="D13" s="18">
        <f>'Bang luong'!N27</f>
        <v>16110000</v>
      </c>
      <c r="E13" s="19" t="s">
        <v>84</v>
      </c>
      <c r="F13" s="6" t="str">
        <f t="shared" si="0"/>
        <v>03/2026</v>
      </c>
      <c r="G13" s="18">
        <f>'Bang luong'!L27</f>
        <v>0</v>
      </c>
      <c r="H13" s="18">
        <f t="shared" si="1"/>
        <v>16110000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6" customWidth="1"/>
    <col min="2" max="4" width="20" customWidth="1"/>
    <col min="5" max="6" width="18" customWidth="1"/>
    <col min="7" max="7" width="20" customWidth="1"/>
  </cols>
  <sheetData>
    <row r="1" spans="1:7" ht="26.1" customHeight="1" x14ac:dyDescent="0.3">
      <c r="A1" s="26" t="s">
        <v>85</v>
      </c>
      <c r="B1" s="25"/>
      <c r="C1" s="25"/>
      <c r="D1" s="25"/>
      <c r="E1" s="25"/>
      <c r="F1" s="25"/>
      <c r="G1" s="25"/>
    </row>
    <row r="2" spans="1:7" ht="15.95" customHeight="1" x14ac:dyDescent="0.25">
      <c r="A2" s="24" t="s">
        <v>86</v>
      </c>
      <c r="B2" s="25"/>
      <c r="C2" s="25"/>
      <c r="D2" s="25"/>
      <c r="E2" s="25"/>
      <c r="F2" s="25"/>
      <c r="G2" s="25"/>
    </row>
    <row r="4" spans="1:7" ht="36" customHeight="1" x14ac:dyDescent="0.25">
      <c r="A4" s="5" t="s">
        <v>87</v>
      </c>
      <c r="B4" s="5" t="s">
        <v>88</v>
      </c>
      <c r="C4" s="5" t="s">
        <v>89</v>
      </c>
      <c r="D4" s="5" t="s">
        <v>90</v>
      </c>
      <c r="E4" s="5" t="s">
        <v>91</v>
      </c>
      <c r="F4" s="5" t="s">
        <v>92</v>
      </c>
      <c r="G4" s="5" t="s">
        <v>93</v>
      </c>
    </row>
    <row r="5" spans="1:7" x14ac:dyDescent="0.25">
      <c r="A5" s="20" t="s">
        <v>94</v>
      </c>
      <c r="B5" s="21">
        <v>27000000</v>
      </c>
      <c r="C5" s="17">
        <f>'Bang luong'!N19+'Bang luong'!N20+'Bang luong'!N21</f>
        <v>46211134.615384616</v>
      </c>
      <c r="D5" s="22">
        <f>B5+C5</f>
        <v>73211134.615384609</v>
      </c>
      <c r="E5" s="17">
        <f>'Chi tra'!G5+'Chi tra'!G6+'Chi tra'!G7</f>
        <v>260019.23076923081</v>
      </c>
      <c r="F5" s="17">
        <f>'Chi tra'!H5+'Chi tra'!H6+'Chi tra'!H7</f>
        <v>46211134.615384616</v>
      </c>
      <c r="G5" s="23">
        <f>D5-E5-F5</f>
        <v>26739980.769230761</v>
      </c>
    </row>
    <row r="6" spans="1:7" x14ac:dyDescent="0.25">
      <c r="A6" s="20" t="s">
        <v>95</v>
      </c>
      <c r="B6" s="22">
        <f>G5</f>
        <v>26739980.769230761</v>
      </c>
      <c r="C6" s="17">
        <f>'Bang luong'!N22+'Bang luong'!N23+'Bang luong'!N24</f>
        <v>46579954.545454547</v>
      </c>
      <c r="D6" s="22">
        <f>B6+C6</f>
        <v>73319935.314685315</v>
      </c>
      <c r="E6" s="17">
        <f>'Chi tra'!G8+'Chi tra'!G9+'Chi tra'!G10</f>
        <v>285500</v>
      </c>
      <c r="F6" s="17">
        <f>'Chi tra'!H8+'Chi tra'!H9+'Chi tra'!H10</f>
        <v>46579954.545454547</v>
      </c>
      <c r="G6" s="23">
        <f>D6-E6-F6</f>
        <v>26454480.769230768</v>
      </c>
    </row>
    <row r="7" spans="1:7" x14ac:dyDescent="0.25">
      <c r="A7" s="20" t="s">
        <v>96</v>
      </c>
      <c r="B7" s="22">
        <f>G6</f>
        <v>26454480.769230768</v>
      </c>
      <c r="C7" s="17">
        <f>'Bang luong'!N25+'Bang luong'!N26+'Bang luong'!N27</f>
        <v>47273775</v>
      </c>
      <c r="D7" s="22">
        <f>B7+C7</f>
        <v>73728255.769230768</v>
      </c>
      <c r="E7" s="17">
        <f>'Chi tra'!G11+'Chi tra'!G12+'Chi tra'!G13</f>
        <v>250725</v>
      </c>
      <c r="F7" s="17">
        <f>'Chi tra'!H11+'Chi tra'!H12+'Chi tra'!H13</f>
        <v>47273775</v>
      </c>
      <c r="G7" s="23">
        <f>D7-E7-F7</f>
        <v>26203755.769230768</v>
      </c>
    </row>
    <row r="9" spans="1:7" x14ac:dyDescent="0.25">
      <c r="A9" s="3" t="s">
        <v>97</v>
      </c>
    </row>
    <row r="10" spans="1:7" x14ac:dyDescent="0.25">
      <c r="A10" s="24" t="s">
        <v>98</v>
      </c>
      <c r="B10" s="25"/>
      <c r="C10" s="25"/>
      <c r="D10" s="25"/>
      <c r="E10" s="25"/>
      <c r="F10" s="25"/>
      <c r="G10" s="25"/>
    </row>
    <row r="11" spans="1:7" x14ac:dyDescent="0.25">
      <c r="A11" s="24" t="s">
        <v>99</v>
      </c>
      <c r="B11" s="25"/>
      <c r="C11" s="25"/>
      <c r="D11" s="25"/>
      <c r="E11" s="25"/>
      <c r="F11" s="25"/>
      <c r="G11" s="25"/>
    </row>
  </sheetData>
  <mergeCells count="4">
    <mergeCell ref="A11:G11"/>
    <mergeCell ref="A2:G2"/>
    <mergeCell ref="A1:G1"/>
    <mergeCell ref="A10:G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Huong dan</vt:lpstr>
      <vt:lpstr>Cham cong</vt:lpstr>
      <vt:lpstr>Bang luong</vt:lpstr>
      <vt:lpstr>Chi tra</vt:lpstr>
      <vt:lpstr>Doi chieu 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Nam Vo</cp:lastModifiedBy>
  <dcterms:created xsi:type="dcterms:W3CDTF">2026-09-22T08:17:54Z</dcterms:created>
  <dcterms:modified xsi:type="dcterms:W3CDTF">2026-09-22T08:17:55Z</dcterms:modified>
</cp:coreProperties>
</file>